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Испол. по школам и ДОУ " sheetId="1" r:id="rId1"/>
  </sheets>
  <externalReferences>
    <externalReference r:id="rId4"/>
  </externalReferences>
  <definedNames>
    <definedName name="_xlnm.Print_Area" localSheetId="0">'Испол. по школам и ДОУ '!$A$1:$W$33</definedName>
  </definedNames>
  <calcPr fullCalcOnLoad="1"/>
</workbook>
</file>

<file path=xl/sharedStrings.xml><?xml version="1.0" encoding="utf-8"?>
<sst xmlns="http://schemas.openxmlformats.org/spreadsheetml/2006/main" count="54" uniqueCount="35">
  <si>
    <t>Таблица 1</t>
  </si>
  <si>
    <t>№ п/п</t>
  </si>
  <si>
    <t>Наименование районов 
и городов</t>
  </si>
  <si>
    <t>Школы</t>
  </si>
  <si>
    <t>Учреждения начального профессионального образования</t>
  </si>
  <si>
    <t xml:space="preserve">Прочие </t>
  </si>
  <si>
    <t>Всего</t>
  </si>
  <si>
    <t>План,
тыс.  рублей</t>
  </si>
  <si>
    <t>Исполнение,
тыс.  рублей</t>
  </si>
  <si>
    <t>%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</si>
  <si>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</si>
  <si>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</si>
  <si>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</si>
  <si>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</si>
  <si>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</si>
  <si>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</si>
  <si>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</si>
  <si>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</si>
  <si>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</si>
  <si>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</si>
  <si>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</si>
  <si>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</si>
  <si>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</si>
  <si>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</si>
  <si>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г.Йошкар-Ола</t>
  </si>
  <si>
    <t>г.Волжск</t>
  </si>
  <si>
    <t>г.Козьмодемьянск</t>
  </si>
  <si>
    <t>Итого</t>
  </si>
  <si>
    <t>Республиканский</t>
  </si>
  <si>
    <t>Удельный вес в общих расходах бюджета</t>
  </si>
  <si>
    <t>без премии луч.уч.</t>
  </si>
  <si>
    <t>Дошкольные 
образовательные организации</t>
  </si>
  <si>
    <t>Исполнение бюджета на 01.01.2015 по организациям отрасли "Образование"</t>
  </si>
  <si>
    <t>Организации дополнительного образования</t>
  </si>
  <si>
    <t>Профессиональные образовательные организации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</si>
</sst>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"/>
    <numFmt numFmtId="173" formatCode="0.0000"/>
    <numFmt numFmtId="174" formatCode="0.000"/>
    <numFmt numFmtId="175" formatCode="0.0"/>
    <numFmt numFmtId="176" formatCode="#,##0_ ;\-#,##0\ "/>
    <numFmt numFmtId="177" formatCode="0.0%"/>
    <numFmt numFmtId="178" formatCode="_-* #,##0_-;\-* #,##0_-;_-* &quot;-&quot;__\-;_-@_-"/>
    <numFmt numFmtId="179" formatCode="_-* #,##0_-;\-* #,##0_-;_-* __\-;_-@_-"/>
    <numFmt numFmtId="180" formatCode="_-* #,##0_-;\-* #,##0_-;&quot;-&quot;;_-@_-"/>
    <numFmt numFmtId="181" formatCode="_-* #,##0_-;\-* #,##0_-;_-* &quot;-&quot;_-;_-@_-"/>
    <numFmt numFmtId="182" formatCode="_-* #,##0.0_-;\-* #,##0.0_-;_-* &quot;-&quot;_-;_-@_-"/>
    <numFmt numFmtId="183" formatCode="_-* #,##0.00_-;\-* #,##0.00_-;_-* &quot;-&quot;_-;_-@_-"/>
    <numFmt numFmtId="184" formatCode="_-\ #,##0.00_-;\-* #,##0.00_-;_-* &quot;-&quot;_-;_-@_-"/>
    <numFmt numFmtId="185" formatCode="_-\ #,##0.00_-;\-\ #,##0.00_-;_-\ &quot;-&quot;_-;_-@_-"/>
    <numFmt numFmtId="186" formatCode="_-\ #,##0.0_-;\-\ #,##0.0_-;_-\ &quot;-&quot;_-;_-@_-"/>
    <numFmt numFmtId="187" formatCode="_-\ #,##0.000_-;\-\ #,##0.000_-;_-\ &quot;-&quot;_-;_-@_-"/>
    <numFmt numFmtId="188" formatCode="_-\ #,##0_-;\-\ #,##0_-;_-\ &quot;-&quot;_-;_-@_-"/>
    <numFmt numFmtId="189" formatCode="_-\ ###0_-;\-\ ###0_-;_-\ &quot;-&quot;_-;_-@_-"/>
    <numFmt numFmtId="190" formatCode="_-\ ###0.0_-;\-\ ###0.0_-;_-\ &quot;-&quot;_-;_-@_-"/>
    <numFmt numFmtId="191" formatCode="_-\ ###0.00_-;\-\ ###0.00_-;_-\ &quot;-&quot;_-;_-@_-"/>
    <numFmt numFmtId="192" formatCode="0.0000000"/>
    <numFmt numFmtId="193" formatCode="0.000000"/>
    <numFmt numFmtId="194" formatCode="0.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/>
    </xf>
    <xf numFmtId="175" fontId="21" fillId="0" borderId="12" xfId="0" applyNumberFormat="1" applyFont="1" applyFill="1" applyBorder="1" applyAlignment="1">
      <alignment horizontal="center"/>
    </xf>
    <xf numFmtId="175" fontId="20" fillId="0" borderId="0" xfId="0" applyNumberFormat="1" applyFont="1" applyFill="1" applyBorder="1" applyAlignment="1">
      <alignment/>
    </xf>
    <xf numFmtId="190" fontId="27" fillId="0" borderId="0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>
      <alignment horizontal="center" vertical="center"/>
    </xf>
    <xf numFmtId="175" fontId="27" fillId="0" borderId="0" xfId="0" applyNumberFormat="1" applyFont="1" applyFill="1" applyBorder="1" applyAlignment="1" applyProtection="1">
      <alignment horizontal="center"/>
      <protection locked="0"/>
    </xf>
    <xf numFmtId="175" fontId="22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1" fontId="24" fillId="0" borderId="12" xfId="0" applyNumberFormat="1" applyFont="1" applyFill="1" applyBorder="1" applyAlignment="1">
      <alignment horizontal="center"/>
    </xf>
    <xf numFmtId="175" fontId="23" fillId="0" borderId="12" xfId="0" applyNumberFormat="1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75" fontId="28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/>
    </xf>
    <xf numFmtId="190" fontId="27" fillId="0" borderId="0" xfId="0" applyNumberFormat="1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175" fontId="20" fillId="0" borderId="12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5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/>
    </xf>
    <xf numFmtId="175" fontId="20" fillId="0" borderId="0" xfId="0" applyNumberFormat="1" applyFont="1" applyFill="1" applyAlignment="1">
      <alignment/>
    </xf>
    <xf numFmtId="0" fontId="21" fillId="0" borderId="12" xfId="0" applyFont="1" applyFill="1" applyBorder="1" applyAlignment="1">
      <alignment horizontal="left" vertical="center"/>
    </xf>
    <xf numFmtId="175" fontId="21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57;&#1055;&#1054;&#1051;&#1053;&#1045;&#1053;&#1048;&#1045;%20&#1041;&#1070;&#1044;&#1046;&#1045;&#1058;&#1040;\2014%20&#1075;&#1086;&#1076;\&#1079;&#1072;%20%202014%20&#1075;\&#1089;&#1074;&#1086;&#1076;%20&#1054;&#1041;&#1065;&#1048;&#1049;-&#1079;&#1072;%20%202014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"/>
      <sheetName val="Испол. по школам и ДОУ "/>
      <sheetName val="Средний расход на !-го"/>
      <sheetName val="Кредиторская задолж"/>
      <sheetName val="Внебюджет"/>
      <sheetName val="волжский"/>
      <sheetName val="горномари"/>
      <sheetName val="звенигово"/>
      <sheetName val="килемары"/>
      <sheetName val="куженер"/>
      <sheetName val="мари-турек"/>
      <sheetName val="медведево"/>
      <sheetName val="морки"/>
      <sheetName val="новый торъял"/>
      <sheetName val="оршанка"/>
      <sheetName val="параньга"/>
      <sheetName val="сернур"/>
      <sheetName val="советский"/>
      <sheetName val="юрино"/>
      <sheetName val="йошкар-ола"/>
      <sheetName val="волжск"/>
      <sheetName val="коз-к"/>
      <sheetName val="Свод по районам"/>
      <sheetName val="свод по подв."/>
      <sheetName val="общий 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AA41"/>
  <sheetViews>
    <sheetView tabSelected="1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2" sqref="O12"/>
    </sheetView>
  </sheetViews>
  <sheetFormatPr defaultColWidth="9.140625" defaultRowHeight="12.75"/>
  <cols>
    <col min="1" max="1" width="5.140625" style="4" customWidth="1"/>
    <col min="2" max="2" width="22.00390625" style="4" customWidth="1"/>
    <col min="3" max="3" width="14.421875" style="4" customWidth="1"/>
    <col min="4" max="4" width="12.57421875" style="4" customWidth="1"/>
    <col min="5" max="5" width="12.00390625" style="4" customWidth="1"/>
    <col min="6" max="6" width="14.8515625" style="4" customWidth="1"/>
    <col min="7" max="7" width="12.8515625" style="4" customWidth="1"/>
    <col min="8" max="8" width="11.140625" style="4" customWidth="1"/>
    <col min="9" max="10" width="12.140625" style="4" customWidth="1"/>
    <col min="11" max="11" width="10.28125" style="4" customWidth="1"/>
    <col min="12" max="12" width="10.28125" style="4" hidden="1" customWidth="1"/>
    <col min="13" max="13" width="12.00390625" style="4" hidden="1" customWidth="1"/>
    <col min="14" max="14" width="12.8515625" style="4" hidden="1" customWidth="1"/>
    <col min="15" max="16" width="10.28125" style="4" customWidth="1"/>
    <col min="17" max="17" width="12.28125" style="4" customWidth="1"/>
    <col min="18" max="19" width="12.7109375" style="4" customWidth="1"/>
    <col min="20" max="20" width="11.8515625" style="4" customWidth="1"/>
    <col min="21" max="22" width="14.00390625" style="4" customWidth="1"/>
    <col min="23" max="23" width="11.28125" style="4" customWidth="1"/>
    <col min="24" max="26" width="15.28125" style="4" customWidth="1"/>
    <col min="27" max="27" width="13.00390625" style="4" customWidth="1"/>
    <col min="28" max="16384" width="9.140625" style="4" customWidth="1"/>
  </cols>
  <sheetData>
    <row r="1" spans="1:2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/>
      <c r="V1" s="5" t="s">
        <v>0</v>
      </c>
      <c r="W1" s="5"/>
    </row>
    <row r="2" spans="1:23" ht="18" customHeight="1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 customHeight="1">
      <c r="A4" s="8" t="s">
        <v>1</v>
      </c>
      <c r="B4" s="9" t="s">
        <v>2</v>
      </c>
      <c r="C4" s="9" t="s">
        <v>31</v>
      </c>
      <c r="D4" s="9"/>
      <c r="E4" s="9"/>
      <c r="F4" s="9" t="s">
        <v>3</v>
      </c>
      <c r="G4" s="9"/>
      <c r="H4" s="9"/>
      <c r="I4" s="9" t="s">
        <v>33</v>
      </c>
      <c r="J4" s="9"/>
      <c r="K4" s="9"/>
      <c r="L4" s="10" t="s">
        <v>4</v>
      </c>
      <c r="M4" s="11"/>
      <c r="N4" s="12"/>
      <c r="O4" s="10" t="s">
        <v>34</v>
      </c>
      <c r="P4" s="11"/>
      <c r="Q4" s="12"/>
      <c r="R4" s="13" t="s">
        <v>5</v>
      </c>
      <c r="S4" s="13"/>
      <c r="T4" s="13"/>
      <c r="U4" s="14" t="s">
        <v>6</v>
      </c>
      <c r="V4" s="14"/>
      <c r="W4" s="14"/>
    </row>
    <row r="5" spans="1:23" ht="43.5" customHeight="1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16"/>
      <c r="M5" s="17"/>
      <c r="N5" s="18"/>
      <c r="O5" s="16"/>
      <c r="P5" s="17"/>
      <c r="Q5" s="18"/>
      <c r="R5" s="13"/>
      <c r="S5" s="13"/>
      <c r="T5" s="13"/>
      <c r="U5" s="14"/>
      <c r="V5" s="14"/>
      <c r="W5" s="14"/>
    </row>
    <row r="6" spans="1:25" ht="12.75" customHeight="1">
      <c r="A6" s="15"/>
      <c r="B6" s="9"/>
      <c r="C6" s="19" t="s">
        <v>7</v>
      </c>
      <c r="D6" s="19" t="s">
        <v>8</v>
      </c>
      <c r="E6" s="19" t="s">
        <v>9</v>
      </c>
      <c r="F6" s="19" t="s">
        <v>7</v>
      </c>
      <c r="G6" s="19" t="s">
        <v>8</v>
      </c>
      <c r="H6" s="19" t="s">
        <v>9</v>
      </c>
      <c r="I6" s="19" t="s">
        <v>7</v>
      </c>
      <c r="J6" s="19" t="s">
        <v>8</v>
      </c>
      <c r="K6" s="19" t="s">
        <v>9</v>
      </c>
      <c r="L6" s="19" t="s">
        <v>7</v>
      </c>
      <c r="M6" s="19" t="s">
        <v>8</v>
      </c>
      <c r="N6" s="19" t="s">
        <v>9</v>
      </c>
      <c r="O6" s="19" t="s">
        <v>7</v>
      </c>
      <c r="P6" s="19" t="s">
        <v>8</v>
      </c>
      <c r="Q6" s="19" t="s">
        <v>9</v>
      </c>
      <c r="R6" s="19" t="s">
        <v>7</v>
      </c>
      <c r="S6" s="19" t="s">
        <v>8</v>
      </c>
      <c r="T6" s="19" t="s">
        <v>9</v>
      </c>
      <c r="U6" s="19" t="s">
        <v>7</v>
      </c>
      <c r="V6" s="19" t="s">
        <v>8</v>
      </c>
      <c r="W6" s="19" t="s">
        <v>9</v>
      </c>
      <c r="Y6" s="20"/>
    </row>
    <row r="7" spans="1:25" ht="12.75" customHeight="1">
      <c r="A7" s="15"/>
      <c r="B7" s="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Y7" s="20"/>
    </row>
    <row r="8" spans="1:25" ht="12.75" customHeight="1">
      <c r="A8" s="21"/>
      <c r="B8" s="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Y8" s="22"/>
    </row>
    <row r="9" spans="1:27" ht="21.75" customHeight="1">
      <c r="A9" s="23">
        <v>1</v>
      </c>
      <c r="B9" s="50" t="s">
        <v>10</v>
      </c>
      <c r="C9" s="24">
        <v>63177.4</v>
      </c>
      <c r="D9" s="24">
        <v>63177.4</v>
      </c>
      <c r="E9" s="24">
        <f aca="true" t="shared" si="0" ref="E9:E26">D9/C9*100</f>
        <v>100</v>
      </c>
      <c r="F9" s="24">
        <v>163224.9</v>
      </c>
      <c r="G9" s="24">
        <v>162655.6</v>
      </c>
      <c r="H9" s="24">
        <f aca="true" t="shared" si="1" ref="H9:H28">G9/F9*100</f>
        <v>99.65121743067388</v>
      </c>
      <c r="I9" s="24">
        <v>7391.3</v>
      </c>
      <c r="J9" s="24">
        <v>7391.3</v>
      </c>
      <c r="K9" s="24">
        <f aca="true" t="shared" si="2" ref="K9:K28">J9/I9*100</f>
        <v>100</v>
      </c>
      <c r="L9" s="25"/>
      <c r="M9" s="25"/>
      <c r="N9" s="25">
        <v>0</v>
      </c>
      <c r="O9" s="25"/>
      <c r="P9" s="25"/>
      <c r="Q9" s="25">
        <v>0</v>
      </c>
      <c r="R9" s="24">
        <f>33874.5+17298.5</f>
        <v>51173</v>
      </c>
      <c r="S9" s="24">
        <f>32684.6+18019.7</f>
        <v>50704.3</v>
      </c>
      <c r="T9" s="24">
        <f aca="true" t="shared" si="3" ref="T9:T28">S9/R9*100</f>
        <v>99.08408731166827</v>
      </c>
      <c r="U9" s="24">
        <f>R9+O9+L9+I9+F9+C9</f>
        <v>284966.60000000003</v>
      </c>
      <c r="V9" s="24">
        <f>S9+P9+M9+J9+G9+D9</f>
        <v>283928.60000000003</v>
      </c>
      <c r="W9" s="24">
        <f aca="true" t="shared" si="4" ref="W9:W28">V9/U9*100</f>
        <v>99.63574678576367</v>
      </c>
      <c r="X9" s="26"/>
      <c r="Y9" s="26"/>
      <c r="Z9" s="27"/>
      <c r="AA9" s="27"/>
    </row>
    <row r="10" spans="1:27" ht="21.75" customHeight="1">
      <c r="A10" s="23">
        <v>2</v>
      </c>
      <c r="B10" s="50" t="s">
        <v>11</v>
      </c>
      <c r="C10" s="24">
        <v>40613.6</v>
      </c>
      <c r="D10" s="24">
        <v>39629.2</v>
      </c>
      <c r="E10" s="24">
        <f t="shared" si="0"/>
        <v>97.57618137766659</v>
      </c>
      <c r="F10" s="24">
        <v>160807.4</v>
      </c>
      <c r="G10" s="24">
        <v>160806.4</v>
      </c>
      <c r="H10" s="24">
        <f t="shared" si="1"/>
        <v>99.99937813807077</v>
      </c>
      <c r="I10" s="24">
        <v>7319.8</v>
      </c>
      <c r="J10" s="24">
        <v>7319.8</v>
      </c>
      <c r="K10" s="24">
        <f t="shared" si="2"/>
        <v>100</v>
      </c>
      <c r="L10" s="25"/>
      <c r="M10" s="25"/>
      <c r="N10" s="25">
        <v>0</v>
      </c>
      <c r="O10" s="25"/>
      <c r="P10" s="25"/>
      <c r="Q10" s="25">
        <v>0</v>
      </c>
      <c r="R10" s="24">
        <v>19121.5</v>
      </c>
      <c r="S10" s="24">
        <f>18924.7+100</f>
        <v>19024.7</v>
      </c>
      <c r="T10" s="24">
        <f t="shared" si="3"/>
        <v>99.49376356457391</v>
      </c>
      <c r="U10" s="24">
        <f aca="true" t="shared" si="5" ref="U10:V12">C10+F10+I10+R10</f>
        <v>227862.3</v>
      </c>
      <c r="V10" s="24">
        <f t="shared" si="5"/>
        <v>226780.09999999998</v>
      </c>
      <c r="W10" s="24">
        <f t="shared" si="4"/>
        <v>99.52506404087029</v>
      </c>
      <c r="X10" s="26"/>
      <c r="Y10" s="26"/>
      <c r="Z10" s="27"/>
      <c r="AA10" s="27"/>
    </row>
    <row r="11" spans="1:27" ht="21.75" customHeight="1">
      <c r="A11" s="23">
        <v>3</v>
      </c>
      <c r="B11" s="50" t="s">
        <v>12</v>
      </c>
      <c r="C11" s="24">
        <v>124513</v>
      </c>
      <c r="D11" s="24">
        <v>124513</v>
      </c>
      <c r="E11" s="24">
        <f t="shared" si="0"/>
        <v>100</v>
      </c>
      <c r="F11" s="24">
        <v>234217</v>
      </c>
      <c r="G11" s="24">
        <v>234217</v>
      </c>
      <c r="H11" s="24">
        <f t="shared" si="1"/>
        <v>100</v>
      </c>
      <c r="I11" s="24">
        <v>8776</v>
      </c>
      <c r="J11" s="24">
        <v>8776</v>
      </c>
      <c r="K11" s="24">
        <f t="shared" si="2"/>
        <v>100</v>
      </c>
      <c r="L11" s="25"/>
      <c r="M11" s="25"/>
      <c r="N11" s="25">
        <v>0</v>
      </c>
      <c r="O11" s="25"/>
      <c r="P11" s="25"/>
      <c r="Q11" s="25">
        <v>0</v>
      </c>
      <c r="R11" s="24">
        <f>45081.6+2540</f>
        <v>47621.6</v>
      </c>
      <c r="S11" s="24">
        <f>44943.3+2540</f>
        <v>47483.3</v>
      </c>
      <c r="T11" s="24">
        <f t="shared" si="3"/>
        <v>99.70958556621366</v>
      </c>
      <c r="U11" s="24">
        <f t="shared" si="5"/>
        <v>415127.6</v>
      </c>
      <c r="V11" s="24">
        <f t="shared" si="5"/>
        <v>414989.3</v>
      </c>
      <c r="W11" s="24">
        <f t="shared" si="4"/>
        <v>99.96668494217201</v>
      </c>
      <c r="X11" s="26"/>
      <c r="Y11" s="26"/>
      <c r="Z11" s="27"/>
      <c r="AA11" s="27"/>
    </row>
    <row r="12" spans="1:27" ht="21.75" customHeight="1">
      <c r="A12" s="23">
        <v>4</v>
      </c>
      <c r="B12" s="50" t="s">
        <v>13</v>
      </c>
      <c r="C12" s="24">
        <v>30153.215459999996</v>
      </c>
      <c r="D12" s="24">
        <v>30153.215459999996</v>
      </c>
      <c r="E12" s="24">
        <f t="shared" si="0"/>
        <v>100</v>
      </c>
      <c r="F12" s="24">
        <v>88373.25457</v>
      </c>
      <c r="G12" s="24">
        <v>87786.58582</v>
      </c>
      <c r="H12" s="24">
        <f t="shared" si="1"/>
        <v>99.33614671898803</v>
      </c>
      <c r="I12" s="24">
        <v>3286.6593300000004</v>
      </c>
      <c r="J12" s="24">
        <v>3286.6593300000004</v>
      </c>
      <c r="K12" s="24">
        <f t="shared" si="2"/>
        <v>100</v>
      </c>
      <c r="L12" s="25"/>
      <c r="M12" s="25"/>
      <c r="N12" s="25">
        <v>0</v>
      </c>
      <c r="O12" s="25"/>
      <c r="P12" s="25"/>
      <c r="Q12" s="25">
        <v>0</v>
      </c>
      <c r="R12" s="24">
        <v>66953.41430999998</v>
      </c>
      <c r="S12" s="24">
        <v>66336.51259000003</v>
      </c>
      <c r="T12" s="24">
        <f t="shared" si="3"/>
        <v>99.0786105139558</v>
      </c>
      <c r="U12" s="24">
        <f t="shared" si="5"/>
        <v>188766.54366999998</v>
      </c>
      <c r="V12" s="24">
        <f t="shared" si="5"/>
        <v>187562.9732</v>
      </c>
      <c r="W12" s="24">
        <f t="shared" si="4"/>
        <v>99.36240265536458</v>
      </c>
      <c r="X12" s="26"/>
      <c r="Y12" s="26"/>
      <c r="Z12" s="27"/>
      <c r="AA12" s="27"/>
    </row>
    <row r="13" spans="1:27" ht="21.75" customHeight="1">
      <c r="A13" s="23">
        <v>5</v>
      </c>
      <c r="B13" s="50" t="s">
        <v>14</v>
      </c>
      <c r="C13" s="24">
        <v>40017</v>
      </c>
      <c r="D13" s="24">
        <v>39206.3</v>
      </c>
      <c r="E13" s="24">
        <f t="shared" si="0"/>
        <v>97.9741110028238</v>
      </c>
      <c r="F13" s="24">
        <v>110504.5</v>
      </c>
      <c r="G13" s="24">
        <v>109913.7</v>
      </c>
      <c r="H13" s="24">
        <f t="shared" si="1"/>
        <v>99.46536113913913</v>
      </c>
      <c r="I13" s="24">
        <v>2970.8</v>
      </c>
      <c r="J13" s="24">
        <v>2970.8</v>
      </c>
      <c r="K13" s="24">
        <f t="shared" si="2"/>
        <v>100</v>
      </c>
      <c r="L13" s="25"/>
      <c r="M13" s="25"/>
      <c r="N13" s="25">
        <v>0</v>
      </c>
      <c r="O13" s="25"/>
      <c r="P13" s="25"/>
      <c r="Q13" s="25">
        <v>0</v>
      </c>
      <c r="R13" s="24">
        <v>18531.3</v>
      </c>
      <c r="S13" s="24">
        <v>18327.9</v>
      </c>
      <c r="T13" s="24">
        <f t="shared" si="3"/>
        <v>98.9023975652005</v>
      </c>
      <c r="U13" s="24">
        <f aca="true" t="shared" si="6" ref="U13:U25">R13+O13+L13+I13+F13+C13</f>
        <v>172023.6</v>
      </c>
      <c r="V13" s="24">
        <f aca="true" t="shared" si="7" ref="V13:V25">S13+P13+M13+J13+G13+D13</f>
        <v>170418.7</v>
      </c>
      <c r="W13" s="24">
        <f t="shared" si="4"/>
        <v>99.06704661453429</v>
      </c>
      <c r="X13" s="26"/>
      <c r="Y13" s="26"/>
      <c r="Z13" s="27"/>
      <c r="AA13" s="27"/>
    </row>
    <row r="14" spans="1:27" ht="21.75" customHeight="1">
      <c r="A14" s="23">
        <v>6</v>
      </c>
      <c r="B14" s="50" t="s">
        <v>15</v>
      </c>
      <c r="C14" s="24">
        <v>63459.7</v>
      </c>
      <c r="D14" s="24">
        <v>62973.4</v>
      </c>
      <c r="E14" s="24">
        <f t="shared" si="0"/>
        <v>99.23368689105054</v>
      </c>
      <c r="F14" s="24">
        <v>130991.4</v>
      </c>
      <c r="G14" s="24">
        <v>130970.6</v>
      </c>
      <c r="H14" s="24">
        <f t="shared" si="1"/>
        <v>99.98412109497265</v>
      </c>
      <c r="I14" s="24">
        <v>5357.5</v>
      </c>
      <c r="J14" s="24">
        <v>5213.9</v>
      </c>
      <c r="K14" s="24">
        <f t="shared" si="2"/>
        <v>97.3196453569762</v>
      </c>
      <c r="L14" s="25"/>
      <c r="M14" s="25"/>
      <c r="N14" s="25">
        <v>0</v>
      </c>
      <c r="O14" s="25"/>
      <c r="P14" s="25"/>
      <c r="Q14" s="25">
        <v>0</v>
      </c>
      <c r="R14" s="24">
        <v>38046.5</v>
      </c>
      <c r="S14" s="24">
        <v>37613.7</v>
      </c>
      <c r="T14" s="24">
        <f t="shared" si="3"/>
        <v>98.86244464011143</v>
      </c>
      <c r="U14" s="24">
        <f t="shared" si="6"/>
        <v>237855.09999999998</v>
      </c>
      <c r="V14" s="24">
        <f t="shared" si="7"/>
        <v>236771.6</v>
      </c>
      <c r="W14" s="24">
        <f t="shared" si="4"/>
        <v>99.54447056211956</v>
      </c>
      <c r="X14" s="26"/>
      <c r="Y14" s="26"/>
      <c r="Z14" s="27"/>
      <c r="AA14" s="27"/>
    </row>
    <row r="15" spans="1:27" ht="21.75" customHeight="1">
      <c r="A15" s="23">
        <v>7</v>
      </c>
      <c r="B15" s="50" t="s">
        <v>16</v>
      </c>
      <c r="C15" s="24">
        <v>230357.1</v>
      </c>
      <c r="D15" s="24">
        <v>229190.3</v>
      </c>
      <c r="E15" s="24">
        <f t="shared" si="0"/>
        <v>99.49348207630673</v>
      </c>
      <c r="F15" s="24">
        <v>364774.8</v>
      </c>
      <c r="G15" s="24">
        <v>363853.3</v>
      </c>
      <c r="H15" s="24">
        <f t="shared" si="1"/>
        <v>99.74737838249791</v>
      </c>
      <c r="I15" s="24">
        <v>8337.4</v>
      </c>
      <c r="J15" s="24">
        <v>8320.6</v>
      </c>
      <c r="K15" s="24">
        <f t="shared" si="2"/>
        <v>99.79849833281361</v>
      </c>
      <c r="L15" s="24"/>
      <c r="M15" s="24"/>
      <c r="N15" s="25">
        <v>0</v>
      </c>
      <c r="O15" s="24"/>
      <c r="P15" s="24"/>
      <c r="Q15" s="25">
        <v>0</v>
      </c>
      <c r="R15" s="24">
        <v>54672.8</v>
      </c>
      <c r="S15" s="24">
        <v>52243.6</v>
      </c>
      <c r="T15" s="24">
        <f t="shared" si="3"/>
        <v>95.55683996429669</v>
      </c>
      <c r="U15" s="24">
        <f t="shared" si="6"/>
        <v>658142.1</v>
      </c>
      <c r="V15" s="24">
        <f t="shared" si="7"/>
        <v>653607.8</v>
      </c>
      <c r="W15" s="24">
        <f t="shared" si="4"/>
        <v>99.3110454414024</v>
      </c>
      <c r="X15" s="26"/>
      <c r="Y15" s="26"/>
      <c r="Z15" s="27"/>
      <c r="AA15" s="27"/>
    </row>
    <row r="16" spans="1:27" ht="21.75" customHeight="1">
      <c r="A16" s="23">
        <v>8</v>
      </c>
      <c r="B16" s="50" t="s">
        <v>17</v>
      </c>
      <c r="C16" s="24">
        <v>33418.492</v>
      </c>
      <c r="D16" s="24">
        <v>33418.492</v>
      </c>
      <c r="E16" s="24">
        <f t="shared" si="0"/>
        <v>100</v>
      </c>
      <c r="F16" s="24">
        <v>263813.877</v>
      </c>
      <c r="G16" s="24">
        <v>263814.034</v>
      </c>
      <c r="H16" s="24">
        <f t="shared" si="1"/>
        <v>100.00005951165336</v>
      </c>
      <c r="I16" s="24">
        <v>7101.727</v>
      </c>
      <c r="J16" s="24">
        <v>7119.776</v>
      </c>
      <c r="K16" s="24">
        <f t="shared" si="2"/>
        <v>100.25414944843698</v>
      </c>
      <c r="L16" s="24"/>
      <c r="M16" s="24"/>
      <c r="N16" s="25">
        <v>0</v>
      </c>
      <c r="O16" s="24"/>
      <c r="P16" s="24"/>
      <c r="Q16" s="25">
        <v>0</v>
      </c>
      <c r="R16" s="24">
        <f>34841.674</f>
        <v>34841.674</v>
      </c>
      <c r="S16" s="24">
        <f>34083.038</f>
        <v>34083.038</v>
      </c>
      <c r="T16" s="24">
        <f t="shared" si="3"/>
        <v>97.822618970604</v>
      </c>
      <c r="U16" s="24">
        <f t="shared" si="6"/>
        <v>339175.77</v>
      </c>
      <c r="V16" s="24">
        <f t="shared" si="7"/>
        <v>338435.33999999997</v>
      </c>
      <c r="W16" s="24">
        <f t="shared" si="4"/>
        <v>99.78169725980129</v>
      </c>
      <c r="X16" s="26"/>
      <c r="Y16" s="26"/>
      <c r="Z16" s="27"/>
      <c r="AA16" s="27"/>
    </row>
    <row r="17" spans="1:27" ht="21.75" customHeight="1">
      <c r="A17" s="23">
        <v>9</v>
      </c>
      <c r="B17" s="50" t="s">
        <v>18</v>
      </c>
      <c r="C17" s="24">
        <v>44671.2</v>
      </c>
      <c r="D17" s="24">
        <v>44671.2</v>
      </c>
      <c r="E17" s="24">
        <f t="shared" si="0"/>
        <v>100</v>
      </c>
      <c r="F17" s="24">
        <v>92372.8</v>
      </c>
      <c r="G17" s="24">
        <v>91650.3</v>
      </c>
      <c r="H17" s="24">
        <f t="shared" si="1"/>
        <v>99.21784334782532</v>
      </c>
      <c r="I17" s="24">
        <v>6742.6</v>
      </c>
      <c r="J17" s="24">
        <v>6742.6</v>
      </c>
      <c r="K17" s="24">
        <f t="shared" si="2"/>
        <v>100</v>
      </c>
      <c r="L17" s="24"/>
      <c r="M17" s="24"/>
      <c r="N17" s="25">
        <v>0</v>
      </c>
      <c r="O17" s="24"/>
      <c r="P17" s="24"/>
      <c r="Q17" s="25">
        <v>0</v>
      </c>
      <c r="R17" s="24">
        <v>14657</v>
      </c>
      <c r="S17" s="24">
        <v>14657</v>
      </c>
      <c r="T17" s="24">
        <f t="shared" si="3"/>
        <v>100</v>
      </c>
      <c r="U17" s="24">
        <f t="shared" si="6"/>
        <v>158443.59999999998</v>
      </c>
      <c r="V17" s="24">
        <f t="shared" si="7"/>
        <v>157721.09999999998</v>
      </c>
      <c r="W17" s="24">
        <f t="shared" si="4"/>
        <v>99.54400177728857</v>
      </c>
      <c r="X17" s="26"/>
      <c r="Y17" s="26"/>
      <c r="Z17" s="27"/>
      <c r="AA17" s="27"/>
    </row>
    <row r="18" spans="1:27" ht="21.75" customHeight="1">
      <c r="A18" s="23">
        <v>10</v>
      </c>
      <c r="B18" s="50" t="s">
        <v>19</v>
      </c>
      <c r="C18" s="24">
        <v>39213.4</v>
      </c>
      <c r="D18" s="24">
        <v>39213.4</v>
      </c>
      <c r="E18" s="24">
        <f t="shared" si="0"/>
        <v>100</v>
      </c>
      <c r="F18" s="24">
        <v>85563.1</v>
      </c>
      <c r="G18" s="24">
        <v>83913.1</v>
      </c>
      <c r="H18" s="24">
        <f t="shared" si="1"/>
        <v>98.07159862136832</v>
      </c>
      <c r="I18" s="24">
        <v>3781.1</v>
      </c>
      <c r="J18" s="24">
        <v>3781.1</v>
      </c>
      <c r="K18" s="24">
        <f t="shared" si="2"/>
        <v>100</v>
      </c>
      <c r="L18" s="24"/>
      <c r="M18" s="24"/>
      <c r="N18" s="25">
        <v>0</v>
      </c>
      <c r="O18" s="24"/>
      <c r="P18" s="24"/>
      <c r="Q18" s="25">
        <v>0</v>
      </c>
      <c r="R18" s="24">
        <v>22693.7</v>
      </c>
      <c r="S18" s="24">
        <v>22172</v>
      </c>
      <c r="T18" s="24">
        <f t="shared" si="3"/>
        <v>97.70112410052128</v>
      </c>
      <c r="U18" s="24">
        <f t="shared" si="6"/>
        <v>151251.30000000002</v>
      </c>
      <c r="V18" s="24">
        <f t="shared" si="7"/>
        <v>149079.6</v>
      </c>
      <c r="W18" s="24">
        <f t="shared" si="4"/>
        <v>98.56417763020879</v>
      </c>
      <c r="X18" s="26"/>
      <c r="Y18" s="26"/>
      <c r="Z18" s="27"/>
      <c r="AA18" s="27"/>
    </row>
    <row r="19" spans="1:27" ht="21.75" customHeight="1">
      <c r="A19" s="23">
        <v>11</v>
      </c>
      <c r="B19" s="50" t="s">
        <v>20</v>
      </c>
      <c r="C19" s="24">
        <v>49962.3</v>
      </c>
      <c r="D19" s="24">
        <v>49933.5</v>
      </c>
      <c r="E19" s="24">
        <f t="shared" si="0"/>
        <v>99.94235653682875</v>
      </c>
      <c r="F19" s="24">
        <v>96471.3</v>
      </c>
      <c r="G19" s="24">
        <v>95869.5</v>
      </c>
      <c r="H19" s="24">
        <f t="shared" si="1"/>
        <v>99.3761875293481</v>
      </c>
      <c r="I19" s="24">
        <v>6655.7</v>
      </c>
      <c r="J19" s="24">
        <v>6647.4</v>
      </c>
      <c r="K19" s="24">
        <f t="shared" si="2"/>
        <v>99.87529486004478</v>
      </c>
      <c r="L19" s="24"/>
      <c r="M19" s="24"/>
      <c r="N19" s="25">
        <v>0</v>
      </c>
      <c r="O19" s="24"/>
      <c r="P19" s="24"/>
      <c r="Q19" s="25">
        <v>0</v>
      </c>
      <c r="R19" s="24">
        <v>36012.8</v>
      </c>
      <c r="S19" s="24">
        <v>35747.6</v>
      </c>
      <c r="T19" s="24">
        <f t="shared" si="3"/>
        <v>99.26359516616313</v>
      </c>
      <c r="U19" s="24">
        <f t="shared" si="6"/>
        <v>189102.09999999998</v>
      </c>
      <c r="V19" s="24">
        <f t="shared" si="7"/>
        <v>188198</v>
      </c>
      <c r="W19" s="24">
        <f t="shared" si="4"/>
        <v>99.5218984876424</v>
      </c>
      <c r="X19" s="26"/>
      <c r="Y19" s="26"/>
      <c r="Z19" s="27"/>
      <c r="AA19" s="27"/>
    </row>
    <row r="20" spans="1:27" ht="21.75" customHeight="1">
      <c r="A20" s="23">
        <v>12</v>
      </c>
      <c r="B20" s="50" t="s">
        <v>21</v>
      </c>
      <c r="C20" s="24">
        <v>38230.4</v>
      </c>
      <c r="D20" s="24">
        <v>38230.4</v>
      </c>
      <c r="E20" s="24">
        <f t="shared" si="0"/>
        <v>100</v>
      </c>
      <c r="F20" s="24">
        <v>153342.8</v>
      </c>
      <c r="G20" s="24">
        <v>153323.8</v>
      </c>
      <c r="H20" s="24">
        <f t="shared" si="1"/>
        <v>99.9876094606333</v>
      </c>
      <c r="I20" s="24">
        <v>6598.8</v>
      </c>
      <c r="J20" s="24">
        <v>6598.8</v>
      </c>
      <c r="K20" s="24">
        <f t="shared" si="2"/>
        <v>100</v>
      </c>
      <c r="L20" s="24"/>
      <c r="M20" s="24"/>
      <c r="N20" s="25">
        <v>0</v>
      </c>
      <c r="O20" s="24"/>
      <c r="P20" s="24"/>
      <c r="Q20" s="25">
        <v>0</v>
      </c>
      <c r="R20" s="24">
        <f>10218.2+28051.3</f>
        <v>38269.5</v>
      </c>
      <c r="S20" s="24">
        <f>10196.3+26102.5</f>
        <v>36298.8</v>
      </c>
      <c r="T20" s="24">
        <f t="shared" si="3"/>
        <v>94.85046838866461</v>
      </c>
      <c r="U20" s="24">
        <f t="shared" si="6"/>
        <v>236441.49999999997</v>
      </c>
      <c r="V20" s="24">
        <f t="shared" si="7"/>
        <v>234451.8</v>
      </c>
      <c r="W20" s="24">
        <f t="shared" si="4"/>
        <v>99.15848106191173</v>
      </c>
      <c r="X20" s="26"/>
      <c r="Y20" s="26"/>
      <c r="Z20" s="27"/>
      <c r="AA20" s="27"/>
    </row>
    <row r="21" spans="1:27" s="30" customFormat="1" ht="21.75" customHeight="1">
      <c r="A21" s="28">
        <v>13</v>
      </c>
      <c r="B21" s="51" t="s">
        <v>22</v>
      </c>
      <c r="C21" s="24">
        <v>153213.7</v>
      </c>
      <c r="D21" s="24">
        <v>144523.4</v>
      </c>
      <c r="E21" s="24">
        <f t="shared" si="0"/>
        <v>94.3279876407919</v>
      </c>
      <c r="F21" s="24">
        <v>165086.4</v>
      </c>
      <c r="G21" s="24">
        <v>165019.8</v>
      </c>
      <c r="H21" s="24">
        <f t="shared" si="1"/>
        <v>99.95965748844242</v>
      </c>
      <c r="I21" s="24">
        <v>5930.5</v>
      </c>
      <c r="J21" s="24">
        <v>5930.5</v>
      </c>
      <c r="K21" s="24">
        <f t="shared" si="2"/>
        <v>100</v>
      </c>
      <c r="L21" s="24"/>
      <c r="M21" s="24"/>
      <c r="N21" s="25">
        <v>0</v>
      </c>
      <c r="O21" s="24"/>
      <c r="P21" s="24"/>
      <c r="Q21" s="25">
        <v>0</v>
      </c>
      <c r="R21" s="24">
        <v>24206.5</v>
      </c>
      <c r="S21" s="24">
        <v>23090.7</v>
      </c>
      <c r="T21" s="24">
        <f t="shared" si="3"/>
        <v>95.3904942887241</v>
      </c>
      <c r="U21" s="24">
        <f t="shared" si="6"/>
        <v>348437.1</v>
      </c>
      <c r="V21" s="24">
        <f t="shared" si="7"/>
        <v>338564.4</v>
      </c>
      <c r="W21" s="24">
        <f t="shared" si="4"/>
        <v>97.16657611947753</v>
      </c>
      <c r="X21" s="26"/>
      <c r="Y21" s="26"/>
      <c r="Z21" s="29"/>
      <c r="AA21" s="29"/>
    </row>
    <row r="22" spans="1:27" ht="21.75" customHeight="1">
      <c r="A22" s="23">
        <v>14</v>
      </c>
      <c r="B22" s="50" t="s">
        <v>23</v>
      </c>
      <c r="C22" s="28">
        <v>13896.5</v>
      </c>
      <c r="D22" s="28">
        <v>13896.5</v>
      </c>
      <c r="E22" s="28">
        <f t="shared" si="0"/>
        <v>100</v>
      </c>
      <c r="F22" s="28">
        <v>49880.6</v>
      </c>
      <c r="G22" s="28">
        <v>49880.4</v>
      </c>
      <c r="H22" s="28">
        <f t="shared" si="1"/>
        <v>99.99959904251354</v>
      </c>
      <c r="I22" s="28">
        <v>2804.4</v>
      </c>
      <c r="J22" s="28">
        <v>2804.4</v>
      </c>
      <c r="K22" s="28">
        <f t="shared" si="2"/>
        <v>100</v>
      </c>
      <c r="L22" s="28"/>
      <c r="M22" s="28"/>
      <c r="N22" s="25">
        <v>0</v>
      </c>
      <c r="O22" s="28"/>
      <c r="P22" s="28"/>
      <c r="Q22" s="25">
        <v>0</v>
      </c>
      <c r="R22" s="28">
        <f>6818+4751.5</f>
        <v>11569.5</v>
      </c>
      <c r="S22" s="28">
        <f>6502.3+4684.8</f>
        <v>11187.1</v>
      </c>
      <c r="T22" s="28">
        <f t="shared" si="3"/>
        <v>96.69475776827002</v>
      </c>
      <c r="U22" s="24">
        <f t="shared" si="6"/>
        <v>78151</v>
      </c>
      <c r="V22" s="24">
        <f t="shared" si="7"/>
        <v>77768.4</v>
      </c>
      <c r="W22" s="28">
        <f t="shared" si="4"/>
        <v>99.5104349272562</v>
      </c>
      <c r="X22" s="26"/>
      <c r="Y22" s="26"/>
      <c r="Z22" s="27"/>
      <c r="AA22" s="27"/>
    </row>
    <row r="23" spans="1:27" ht="21.75" customHeight="1">
      <c r="A23" s="23">
        <v>15</v>
      </c>
      <c r="B23" s="50" t="s">
        <v>24</v>
      </c>
      <c r="C23" s="24">
        <v>858604.8</v>
      </c>
      <c r="D23" s="24">
        <v>858510.9</v>
      </c>
      <c r="E23" s="24">
        <f t="shared" si="0"/>
        <v>99.98906365303338</v>
      </c>
      <c r="F23" s="24">
        <v>814394.2</v>
      </c>
      <c r="G23" s="24">
        <v>799295.6</v>
      </c>
      <c r="H23" s="24">
        <f t="shared" si="1"/>
        <v>98.14603296536248</v>
      </c>
      <c r="I23" s="24">
        <v>40122.4</v>
      </c>
      <c r="J23" s="24">
        <v>39791.6</v>
      </c>
      <c r="K23" s="24">
        <f t="shared" si="2"/>
        <v>99.17552289992622</v>
      </c>
      <c r="L23" s="24"/>
      <c r="M23" s="24"/>
      <c r="N23" s="25">
        <v>0</v>
      </c>
      <c r="O23" s="24"/>
      <c r="P23" s="24"/>
      <c r="Q23" s="25">
        <v>0</v>
      </c>
      <c r="R23" s="24">
        <v>87693.9</v>
      </c>
      <c r="S23" s="24">
        <v>86649.8</v>
      </c>
      <c r="T23" s="24">
        <f t="shared" si="3"/>
        <v>98.80938126825242</v>
      </c>
      <c r="U23" s="24">
        <f t="shared" si="6"/>
        <v>1800815.3</v>
      </c>
      <c r="V23" s="24">
        <f t="shared" si="7"/>
        <v>1784247.9</v>
      </c>
      <c r="W23" s="24">
        <f t="shared" si="4"/>
        <v>99.08000559524343</v>
      </c>
      <c r="X23" s="26"/>
      <c r="Y23" s="26"/>
      <c r="Z23" s="27"/>
      <c r="AA23" s="27"/>
    </row>
    <row r="24" spans="1:27" ht="21.75" customHeight="1">
      <c r="A24" s="23">
        <v>16</v>
      </c>
      <c r="B24" s="50" t="s">
        <v>25</v>
      </c>
      <c r="C24" s="24">
        <v>228371.1</v>
      </c>
      <c r="D24" s="24">
        <v>220561.8</v>
      </c>
      <c r="E24" s="24">
        <f t="shared" si="0"/>
        <v>96.5804342143117</v>
      </c>
      <c r="F24" s="24">
        <v>208271.9</v>
      </c>
      <c r="G24" s="24">
        <v>207528.6</v>
      </c>
      <c r="H24" s="24">
        <f t="shared" si="1"/>
        <v>99.64311076050106</v>
      </c>
      <c r="I24" s="24">
        <v>30164.1</v>
      </c>
      <c r="J24" s="24">
        <v>29933.4</v>
      </c>
      <c r="K24" s="24">
        <f t="shared" si="2"/>
        <v>99.23518354600337</v>
      </c>
      <c r="L24" s="24"/>
      <c r="M24" s="24"/>
      <c r="N24" s="25">
        <v>0</v>
      </c>
      <c r="O24" s="24"/>
      <c r="P24" s="24"/>
      <c r="Q24" s="25">
        <v>0</v>
      </c>
      <c r="R24" s="24">
        <v>45244.4</v>
      </c>
      <c r="S24" s="24">
        <v>44699.8</v>
      </c>
      <c r="T24" s="24">
        <f t="shared" si="3"/>
        <v>98.79631512408166</v>
      </c>
      <c r="U24" s="24">
        <f t="shared" si="6"/>
        <v>512051.5</v>
      </c>
      <c r="V24" s="24">
        <f t="shared" si="7"/>
        <v>502723.60000000003</v>
      </c>
      <c r="W24" s="24">
        <f t="shared" si="4"/>
        <v>98.17832776585949</v>
      </c>
      <c r="X24" s="26"/>
      <c r="Y24" s="26"/>
      <c r="Z24" s="27"/>
      <c r="AA24" s="27"/>
    </row>
    <row r="25" spans="1:27" ht="21.75" customHeight="1">
      <c r="A25" s="23">
        <v>17</v>
      </c>
      <c r="B25" s="50" t="s">
        <v>26</v>
      </c>
      <c r="C25" s="24">
        <v>91190</v>
      </c>
      <c r="D25" s="24">
        <v>87313.2</v>
      </c>
      <c r="E25" s="24">
        <f t="shared" si="0"/>
        <v>95.74865665094856</v>
      </c>
      <c r="F25" s="24">
        <v>83963.5</v>
      </c>
      <c r="G25" s="24">
        <v>81615.6</v>
      </c>
      <c r="H25" s="24">
        <f t="shared" si="1"/>
        <v>97.20366587862583</v>
      </c>
      <c r="I25" s="24">
        <v>11240.6</v>
      </c>
      <c r="J25" s="24">
        <v>10841.2</v>
      </c>
      <c r="K25" s="24">
        <f t="shared" si="2"/>
        <v>96.4468088892052</v>
      </c>
      <c r="L25" s="24"/>
      <c r="M25" s="24"/>
      <c r="N25" s="25">
        <v>0</v>
      </c>
      <c r="O25" s="24"/>
      <c r="P25" s="24"/>
      <c r="Q25" s="25">
        <v>0</v>
      </c>
      <c r="R25" s="24">
        <v>19816.5</v>
      </c>
      <c r="S25" s="24">
        <v>19348.4</v>
      </c>
      <c r="T25" s="24">
        <f t="shared" si="3"/>
        <v>97.63782706330583</v>
      </c>
      <c r="U25" s="24">
        <f t="shared" si="6"/>
        <v>206210.6</v>
      </c>
      <c r="V25" s="24">
        <f t="shared" si="7"/>
        <v>199118.40000000002</v>
      </c>
      <c r="W25" s="24">
        <f t="shared" si="4"/>
        <v>96.56070056534438</v>
      </c>
      <c r="X25" s="26"/>
      <c r="Y25" s="26"/>
      <c r="Z25" s="27"/>
      <c r="AA25" s="27"/>
    </row>
    <row r="26" spans="1:27" s="37" customFormat="1" ht="21.75" customHeight="1">
      <c r="A26" s="31"/>
      <c r="B26" s="32" t="s">
        <v>27</v>
      </c>
      <c r="C26" s="33">
        <f>SUM(C9:C25)</f>
        <v>2143062.9074600004</v>
      </c>
      <c r="D26" s="33">
        <f>SUM(D9:D25)</f>
        <v>2119115.60746</v>
      </c>
      <c r="E26" s="33">
        <f t="shared" si="0"/>
        <v>98.88256663317536</v>
      </c>
      <c r="F26" s="33">
        <f>SUM(F9:F25)</f>
        <v>3266053.7315700003</v>
      </c>
      <c r="G26" s="33">
        <f>SUM(G9:G25)</f>
        <v>3242113.9198200004</v>
      </c>
      <c r="H26" s="33">
        <f t="shared" si="1"/>
        <v>99.26701108684786</v>
      </c>
      <c r="I26" s="33">
        <f>SUM(I9:I25)</f>
        <v>164581.38633</v>
      </c>
      <c r="J26" s="33">
        <f>SUM(J9:J25)</f>
        <v>163469.83533</v>
      </c>
      <c r="K26" s="33">
        <f t="shared" si="2"/>
        <v>99.32461925082387</v>
      </c>
      <c r="L26" s="33">
        <f>SUM(L13:L25)</f>
        <v>0</v>
      </c>
      <c r="M26" s="33">
        <f>SUM(M13:M25)</f>
        <v>0</v>
      </c>
      <c r="N26" s="34">
        <v>0</v>
      </c>
      <c r="O26" s="35">
        <f>SUM(O13:O25)</f>
        <v>0</v>
      </c>
      <c r="P26" s="35">
        <f>SUM(P13:P25)</f>
        <v>0</v>
      </c>
      <c r="Q26" s="34">
        <v>0</v>
      </c>
      <c r="R26" s="33">
        <f>SUM(R9:R25)</f>
        <v>631125.58831</v>
      </c>
      <c r="S26" s="33">
        <f>SUM(S9:S25)</f>
        <v>619668.2505900001</v>
      </c>
      <c r="T26" s="33">
        <f t="shared" si="3"/>
        <v>98.18461841316244</v>
      </c>
      <c r="U26" s="35">
        <f>SUM(U9:U25)</f>
        <v>6204823.61367</v>
      </c>
      <c r="V26" s="35">
        <f>S26+P26+M26+J26+G26+D26</f>
        <v>6144367.6132000005</v>
      </c>
      <c r="W26" s="33">
        <f t="shared" si="4"/>
        <v>99.02566125591697</v>
      </c>
      <c r="X26" s="36"/>
      <c r="Y26" s="36"/>
      <c r="Z26" s="27"/>
      <c r="AA26" s="27"/>
    </row>
    <row r="27" spans="1:27" ht="21.75" customHeight="1">
      <c r="A27" s="23">
        <v>18</v>
      </c>
      <c r="B27" s="50" t="s">
        <v>28</v>
      </c>
      <c r="C27" s="24">
        <v>0</v>
      </c>
      <c r="D27" s="24">
        <v>0</v>
      </c>
      <c r="E27" s="24"/>
      <c r="F27" s="24">
        <v>717725.1</v>
      </c>
      <c r="G27" s="24">
        <v>705854.5</v>
      </c>
      <c r="H27" s="24">
        <f t="shared" si="1"/>
        <v>98.3460798570372</v>
      </c>
      <c r="I27" s="24">
        <v>69176.2</v>
      </c>
      <c r="J27" s="24">
        <v>68709.1</v>
      </c>
      <c r="K27" s="24">
        <f t="shared" si="2"/>
        <v>99.32476776694877</v>
      </c>
      <c r="L27" s="24"/>
      <c r="M27" s="24"/>
      <c r="N27" s="24" t="e">
        <f>M27/L27*100</f>
        <v>#DIV/0!</v>
      </c>
      <c r="O27" s="24">
        <v>671184.3</v>
      </c>
      <c r="P27" s="24">
        <v>664387.1530200001</v>
      </c>
      <c r="Q27" s="24">
        <f>P27/O27*100</f>
        <v>98.98729052810086</v>
      </c>
      <c r="R27" s="24">
        <v>143217.26503</v>
      </c>
      <c r="S27" s="24">
        <v>139536.86946000002</v>
      </c>
      <c r="T27" s="24">
        <f t="shared" si="3"/>
        <v>97.43020119171453</v>
      </c>
      <c r="U27" s="24">
        <f>R27+O27+L27+I27+F27+C27</f>
        <v>1601302.86503</v>
      </c>
      <c r="V27" s="24">
        <f>S27+P27+M27+J27+G27+D27</f>
        <v>1578487.62248</v>
      </c>
      <c r="W27" s="24">
        <f t="shared" si="4"/>
        <v>98.57520753579789</v>
      </c>
      <c r="X27" s="38"/>
      <c r="Y27" s="38"/>
      <c r="Z27" s="39"/>
      <c r="AA27" s="39"/>
    </row>
    <row r="28" spans="1:27" s="37" customFormat="1" ht="21.75" customHeight="1">
      <c r="A28" s="31"/>
      <c r="B28" s="32" t="s">
        <v>6</v>
      </c>
      <c r="C28" s="33">
        <f>C26+C27</f>
        <v>2143062.9074600004</v>
      </c>
      <c r="D28" s="33">
        <f>D26+D27</f>
        <v>2119115.60746</v>
      </c>
      <c r="E28" s="33">
        <f>D28/C28*100</f>
        <v>98.88256663317536</v>
      </c>
      <c r="F28" s="33">
        <f>F26+F27</f>
        <v>3983778.8315700004</v>
      </c>
      <c r="G28" s="33">
        <f>G26+G27</f>
        <v>3947968.4198200004</v>
      </c>
      <c r="H28" s="33">
        <f t="shared" si="1"/>
        <v>99.10109438138946</v>
      </c>
      <c r="I28" s="33">
        <f>I26+I27</f>
        <v>233757.58633000002</v>
      </c>
      <c r="J28" s="33">
        <f>J26+J27</f>
        <v>232178.93533</v>
      </c>
      <c r="K28" s="33">
        <f t="shared" si="2"/>
        <v>99.3246632014024</v>
      </c>
      <c r="L28" s="33">
        <f>L27+L26</f>
        <v>0</v>
      </c>
      <c r="M28" s="33">
        <f>M27+M26</f>
        <v>0</v>
      </c>
      <c r="N28" s="35" t="e">
        <f>M28/L28*100</f>
        <v>#DIV/0!</v>
      </c>
      <c r="O28" s="35">
        <f>O27+O26</f>
        <v>671184.3</v>
      </c>
      <c r="P28" s="35">
        <f>P27+P26</f>
        <v>664387.1530200001</v>
      </c>
      <c r="Q28" s="35">
        <f>P28/O28*100</f>
        <v>98.98729052810086</v>
      </c>
      <c r="R28" s="33">
        <f>R26+R27</f>
        <v>774342.85334</v>
      </c>
      <c r="S28" s="33">
        <f>S26+S27</f>
        <v>759205.12005</v>
      </c>
      <c r="T28" s="33">
        <f t="shared" si="3"/>
        <v>98.04508645947905</v>
      </c>
      <c r="U28" s="35">
        <f>R28+O28+L28+I28+F28+C28</f>
        <v>7806126.478700001</v>
      </c>
      <c r="V28" s="35">
        <f>S28+P28+M28+J28+G28+D28</f>
        <v>7722855.235680001</v>
      </c>
      <c r="W28" s="35">
        <f t="shared" si="4"/>
        <v>98.93325782963912</v>
      </c>
      <c r="X28" s="26"/>
      <c r="Y28" s="26"/>
      <c r="Z28" s="27"/>
      <c r="AA28" s="27"/>
    </row>
    <row r="29" spans="1:27" ht="30.75" customHeight="1">
      <c r="A29" s="40" t="s">
        <v>29</v>
      </c>
      <c r="B29" s="41"/>
      <c r="C29" s="42"/>
      <c r="D29" s="43">
        <f>D28/V28*100</f>
        <v>27.439535544698202</v>
      </c>
      <c r="E29" s="44"/>
      <c r="F29" s="44"/>
      <c r="G29" s="43">
        <f>G28/V28*100</f>
        <v>51.12058039855748</v>
      </c>
      <c r="H29" s="44"/>
      <c r="I29" s="44"/>
      <c r="J29" s="43">
        <f>J28/V28*100</f>
        <v>3.006387252441571</v>
      </c>
      <c r="K29" s="44"/>
      <c r="L29" s="44"/>
      <c r="M29" s="43">
        <f>M28/V28*100</f>
        <v>0</v>
      </c>
      <c r="N29" s="24"/>
      <c r="O29" s="24"/>
      <c r="P29" s="34">
        <f>P28/V28*100</f>
        <v>8.602869440702401</v>
      </c>
      <c r="Q29" s="24"/>
      <c r="R29" s="44"/>
      <c r="S29" s="43">
        <f>S28/V28*100</f>
        <v>9.830627363600344</v>
      </c>
      <c r="T29" s="44"/>
      <c r="U29" s="44"/>
      <c r="V29" s="45">
        <v>100</v>
      </c>
      <c r="W29" s="44"/>
      <c r="X29" s="46"/>
      <c r="Y29" s="46"/>
      <c r="Z29" s="46"/>
      <c r="AA29" s="46"/>
    </row>
    <row r="30" spans="4:27" ht="12.75" hidden="1">
      <c r="D30" s="4" t="s">
        <v>30</v>
      </c>
      <c r="X30" s="46"/>
      <c r="Y30" s="46"/>
      <c r="Z30" s="46"/>
      <c r="AA30" s="46"/>
    </row>
    <row r="31" spans="3:27" ht="12.75" hidden="1">
      <c r="C31" s="30">
        <f>7082.9+177002+5719.6+46373+1383+348.7+47392.3+12186.2+2634+2301.2+967.4+1454.8+49316.9</f>
        <v>354162.00000000006</v>
      </c>
      <c r="D31" s="4">
        <f>5092.4+132204.5+4618.2+33591+897.4+159.5+29421.8+9436.8+2209.7+1994.3+654.4+1088.8+36980.9</f>
        <v>258349.69999999995</v>
      </c>
      <c r="X31" s="46"/>
      <c r="Y31" s="46"/>
      <c r="Z31" s="46"/>
      <c r="AA31" s="46"/>
    </row>
    <row r="32" spans="4:27" ht="12.75" hidden="1">
      <c r="D32" s="47">
        <f>D26/V26*100</f>
        <v>34.48875036232346</v>
      </c>
      <c r="X32" s="46"/>
      <c r="Y32" s="46"/>
      <c r="Z32" s="46"/>
      <c r="AA32" s="46"/>
    </row>
    <row r="33" spans="21:22" ht="12.75" hidden="1">
      <c r="U33" s="48"/>
      <c r="V33" s="48"/>
    </row>
    <row r="34" spans="6:22" ht="12.75" hidden="1">
      <c r="F34" s="30">
        <f>U34*0.453</f>
        <v>733953.8163000001</v>
      </c>
      <c r="G34" s="30">
        <f>V34*0.457</f>
        <v>733032.113</v>
      </c>
      <c r="H34" s="30"/>
      <c r="I34" s="30">
        <f>U34*0.0307</f>
        <v>49740.357970000005</v>
      </c>
      <c r="J34" s="30">
        <f>V34*0.031</f>
        <v>49724.279</v>
      </c>
      <c r="L34" s="30">
        <f>U34*0.039</f>
        <v>63188.0769</v>
      </c>
      <c r="M34" s="30">
        <f>V34*0.039</f>
        <v>62556.351</v>
      </c>
      <c r="O34" s="30">
        <f>U34*0.337</f>
        <v>546009.7927000001</v>
      </c>
      <c r="P34" s="30">
        <f>V34*0.34</f>
        <v>545363.06</v>
      </c>
      <c r="Q34" s="30"/>
      <c r="R34" s="30">
        <f>U34*0.1403</f>
        <v>227315.05613</v>
      </c>
      <c r="S34" s="30">
        <f>V34*0.133</f>
        <v>213333.19700000001</v>
      </c>
      <c r="U34" s="4">
        <v>1620207.1</v>
      </c>
      <c r="V34" s="30">
        <v>1604009</v>
      </c>
    </row>
    <row r="35" spans="6:22" ht="12.75" hidden="1">
      <c r="F35" s="30">
        <f>F34-F27</f>
        <v>16228.716300000087</v>
      </c>
      <c r="G35" s="30">
        <f>G34-G27</f>
        <v>27177.613000000012</v>
      </c>
      <c r="I35" s="30">
        <f>I34-I27</f>
        <v>-19435.842029999993</v>
      </c>
      <c r="J35" s="30">
        <f>J34-J27</f>
        <v>-18984.821000000004</v>
      </c>
      <c r="L35" s="30">
        <f>L34-L27</f>
        <v>63188.0769</v>
      </c>
      <c r="M35" s="30">
        <f>M34-M27</f>
        <v>62556.351</v>
      </c>
      <c r="O35" s="30">
        <f>O34-O27</f>
        <v>-125174.50729999994</v>
      </c>
      <c r="P35" s="30">
        <f>P34-P27</f>
        <v>-119024.09302000003</v>
      </c>
      <c r="R35" s="30">
        <f>R34-R27</f>
        <v>84097.7911</v>
      </c>
      <c r="S35" s="30">
        <f>S34-S27</f>
        <v>73796.32754</v>
      </c>
      <c r="U35" s="30">
        <f>F34+I34+L34+O34+R34</f>
        <v>1620207.1</v>
      </c>
      <c r="V35" s="30">
        <f>G34+J34+M34+P34+S34</f>
        <v>1604009</v>
      </c>
    </row>
    <row r="36" spans="13:14" ht="18.75" hidden="1">
      <c r="M36" s="49"/>
      <c r="N36" s="49"/>
    </row>
    <row r="37" spans="6:19" ht="12.75" hidden="1">
      <c r="F37" s="4">
        <v>45.3</v>
      </c>
      <c r="G37" s="4">
        <v>45.7</v>
      </c>
      <c r="I37" s="4">
        <v>3.07</v>
      </c>
      <c r="J37" s="4">
        <v>3.1</v>
      </c>
      <c r="L37" s="4">
        <v>3.9</v>
      </c>
      <c r="M37" s="4">
        <v>3.9</v>
      </c>
      <c r="O37" s="30">
        <f>100-R37-L37-I37-F37</f>
        <v>34</v>
      </c>
      <c r="P37" s="30">
        <f>100-G37-J37-M37-S37</f>
        <v>34</v>
      </c>
      <c r="R37" s="4">
        <v>13.73</v>
      </c>
      <c r="S37" s="4">
        <v>13.3</v>
      </c>
    </row>
    <row r="39" spans="21:22" ht="12.75">
      <c r="U39" s="48"/>
      <c r="V39" s="48"/>
    </row>
    <row r="41" spans="21:24" ht="12.75">
      <c r="U41" s="48"/>
      <c r="V41" s="48"/>
      <c r="W41" s="48"/>
      <c r="X41" s="48"/>
    </row>
  </sheetData>
  <sheetProtection/>
  <mergeCells count="36">
    <mergeCell ref="V1:W1"/>
    <mergeCell ref="A2:W3"/>
    <mergeCell ref="A4:A8"/>
    <mergeCell ref="Y6:Y8"/>
    <mergeCell ref="G6:G8"/>
    <mergeCell ref="H6:H8"/>
    <mergeCell ref="B4:B8"/>
    <mergeCell ref="C4:E5"/>
    <mergeCell ref="C6:C8"/>
    <mergeCell ref="K6:K8"/>
    <mergeCell ref="R1:S1"/>
    <mergeCell ref="S6:S8"/>
    <mergeCell ref="I4:K5"/>
    <mergeCell ref="R4:T5"/>
    <mergeCell ref="T6:T8"/>
    <mergeCell ref="J6:J8"/>
    <mergeCell ref="Q6:Q8"/>
    <mergeCell ref="O4:Q5"/>
    <mergeCell ref="L6:L8"/>
    <mergeCell ref="M6:M8"/>
    <mergeCell ref="A29:B29"/>
    <mergeCell ref="I6:I8"/>
    <mergeCell ref="F4:H5"/>
    <mergeCell ref="F6:F8"/>
    <mergeCell ref="D6:D8"/>
    <mergeCell ref="E6:E8"/>
    <mergeCell ref="R6:R8"/>
    <mergeCell ref="L4:N5"/>
    <mergeCell ref="P6:P8"/>
    <mergeCell ref="N6:N8"/>
    <mergeCell ref="O6:O8"/>
    <mergeCell ref="Z27:AA27"/>
    <mergeCell ref="U4:W5"/>
    <mergeCell ref="U6:U8"/>
    <mergeCell ref="V6:V8"/>
    <mergeCell ref="W6:W8"/>
  </mergeCells>
  <printOptions/>
  <pageMargins left="0.1968503937007874" right="0.1968503937007874" top="0.984251968503937" bottom="1.25" header="0.5118110236220472" footer="1.09"/>
  <pageSetup errors="dash" horizontalDpi="600" verticalDpi="600" orientation="landscape" paperSize="9" scale="51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за 2014 год</dc:title>
  <dc:subject/>
  <dc:creator>Sokolova_NA</dc:creator>
  <cp:keywords/>
  <dc:description/>
  <cp:lastModifiedBy>Sokolova_NA</cp:lastModifiedBy>
  <dcterms:created xsi:type="dcterms:W3CDTF">2015-03-04T12:12:24Z</dcterms:created>
  <dcterms:modified xsi:type="dcterms:W3CDTF">2015-03-04T12:15:17Z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XXJ7TYMEEKJ2-286-38</vt:lpwstr>
  </property>
  <property fmtid="{D5CDD505-2E9C-101B-9397-08002B2CF9AE}" pid="4" name="_dlc_DocIdItemGu">
    <vt:lpwstr>c5ed04c3-50c8-445d-a6f4-8de498fa85a8</vt:lpwstr>
  </property>
  <property fmtid="{D5CDD505-2E9C-101B-9397-08002B2CF9AE}" pid="5" name="_dlc_DocIdU">
    <vt:lpwstr>https://vip.gov.mari.ru/minobr/_layouts/DocIdRedir.aspx?ID=XXJ7TYMEEKJ2-286-38, XXJ7TYMEEKJ2-286-38</vt:lpwstr>
  </property>
  <property fmtid="{D5CDD505-2E9C-101B-9397-08002B2CF9AE}" pid="6" name="Описан">
    <vt:lpwstr/>
  </property>
</Properties>
</file>